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D:\گزارش عملکرد شش ماهه\6. گزارش ششم اسفند 1403\فرم خام. دوم 1403\وزارت بهداشت\تکالیف اختصاصی\"/>
    </mc:Choice>
  </mc:AlternateContent>
  <bookViews>
    <workbookView xWindow="0" yWindow="0" windowWidth="28650" windowHeight="1072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I39" i="1" l="1"/>
  <c r="I30" i="1"/>
  <c r="I22" i="1"/>
  <c r="I19" i="1"/>
  <c r="H15" i="1" l="1"/>
  <c r="I15" i="1" s="1"/>
  <c r="H19" i="1" l="1"/>
  <c r="H21" i="1" l="1"/>
  <c r="I21" i="1"/>
  <c r="H12" i="1" l="1"/>
  <c r="I12" i="1" s="1"/>
  <c r="H33" i="1" l="1"/>
  <c r="I33" i="1" s="1"/>
  <c r="H27" i="1" l="1"/>
  <c r="I27" i="1" s="1"/>
  <c r="H10" i="1"/>
  <c r="I10" i="1" s="1"/>
  <c r="H20" i="1"/>
  <c r="I20" i="1" s="1"/>
  <c r="H42" i="1"/>
  <c r="I42" i="1" s="1"/>
  <c r="H41" i="1"/>
  <c r="I41" i="1" s="1"/>
  <c r="H40" i="1"/>
  <c r="I40" i="1" s="1"/>
  <c r="H14" i="1"/>
  <c r="I14" i="1" s="1"/>
  <c r="H11" i="1"/>
  <c r="H39" i="1"/>
  <c r="H37" i="1"/>
  <c r="I37" i="1" s="1"/>
  <c r="H36" i="1"/>
  <c r="I36" i="1" s="1"/>
  <c r="H34" i="1"/>
  <c r="I34" i="1" s="1"/>
  <c r="I35" i="1" s="1"/>
  <c r="H31" i="1"/>
  <c r="I31" i="1" s="1"/>
  <c r="H30" i="1"/>
  <c r="H28" i="1"/>
  <c r="I28" i="1" s="1"/>
  <c r="H25" i="1"/>
  <c r="I25" i="1" s="1"/>
  <c r="H24" i="1"/>
  <c r="I24" i="1" s="1"/>
  <c r="H23" i="1"/>
  <c r="I23" i="1" s="1"/>
  <c r="H22" i="1"/>
  <c r="H17" i="1"/>
  <c r="I17" i="1" s="1"/>
  <c r="H16" i="1"/>
  <c r="I16" i="1" s="1"/>
  <c r="H9" i="1"/>
  <c r="I9" i="1" s="1"/>
  <c r="I11" i="1" l="1"/>
  <c r="I13" i="1" s="1"/>
  <c r="I43" i="1"/>
  <c r="I38" i="1"/>
  <c r="I32" i="1"/>
  <c r="I29" i="1"/>
  <c r="I26" i="1"/>
  <c r="I18" i="1"/>
  <c r="H7" i="1"/>
  <c r="I7" i="1" s="1"/>
  <c r="H6" i="1"/>
  <c r="I6" i="1" s="1"/>
  <c r="I8" i="1" l="1"/>
</calcChain>
</file>

<file path=xl/comments1.xml><?xml version="1.0" encoding="utf-8"?>
<comments xmlns="http://schemas.openxmlformats.org/spreadsheetml/2006/main">
  <authors>
    <author>Ali</author>
  </authors>
  <commentList>
    <comment ref="G6" authorId="0" shapeId="0">
      <text>
        <r>
          <rPr>
            <b/>
            <sz val="9"/>
            <color indexed="81"/>
            <rFont val="Tahoma"/>
            <family val="2"/>
          </rPr>
          <t xml:space="preserve">مستندات مورد نیاز </t>
        </r>
        <r>
          <rPr>
            <sz val="9"/>
            <color indexed="81"/>
            <rFont val="Tahoma"/>
            <family val="2"/>
          </rPr>
          <t xml:space="preserve">
مبلغ هزینه کرد از درآمد اختصاصی جهت احداث، تکمیل، تأمین و تجهیز خوابگاه‌های متأهلین به تفکیک دانشگاه‌ها و مراکز آموزش عالی دولتی
نشانی خوابگاه‌های احداث، تکمیل، تأمین و تجهیز شده از طریق این درآمد، به تفکیک دانشگاه‌ها و مراکز آموزش عالی دولتی
</t>
        </r>
      </text>
    </comment>
    <comment ref="G7" authorId="0" shapeId="0">
      <text>
        <r>
          <rPr>
            <b/>
            <sz val="9"/>
            <color indexed="81"/>
            <rFont val="Tahoma"/>
            <family val="2"/>
          </rPr>
          <t xml:space="preserve">مستندات مورد نیاز 
</t>
        </r>
        <r>
          <rPr>
            <sz val="9"/>
            <color indexed="81"/>
            <rFont val="Tahoma"/>
            <family val="2"/>
          </rPr>
          <t xml:space="preserve">مبلغ هزینه کرد از اعتبارات تملک دارایی‌های سرمایه‌ای جهت احداث، تکمیل، تأمین و تجهیز خوابگاه‌های متأهلین به تفکیک دانشگاهها و مراکز آموزش عالی دولتی
نشانی خوابگاه‌های احداث، تکمیل، تأمین و تجهیز شده از طریق این درآمد، به تفکیک دانشگاه‌ها و مراکز آموزش عالی دولتی
</t>
        </r>
      </text>
    </comment>
    <comment ref="G9" authorId="0" shapeId="0">
      <text>
        <r>
          <rPr>
            <b/>
            <sz val="9"/>
            <color indexed="81"/>
            <rFont val="Tahoma"/>
            <family val="2"/>
          </rPr>
          <t xml:space="preserve">مستندات مورد نیاز 
</t>
        </r>
        <r>
          <rPr>
            <sz val="9"/>
            <color indexed="81"/>
            <rFont val="Tahoma"/>
            <family val="2"/>
          </rPr>
          <t xml:space="preserve">ـ آمار خوابگاه‌های اختصاص داده شده به متأهلین :
تعداد واحد خوابگاهی به تفکیک دانشگاه و محل دقیق خوابگاه
ـ آمار متقاضیان خوابگاه متأهلین هر دانشگاه در هر ترم:
نام، نام خانوادگی، شماره ملی و شماره دانشجویی و مشخصات همسر به تفکیک دانشگاه محل تحصیل، تاریخ ثبت تقاضا
ـ آمار تعداد کل متقاضیان خوابگاه در هر دانشگاه یا مؤسسه آموزش عالی:
نام، نام خانوادگی، شماره ملی و شماره دانشجویی به تفکیک دانشگاه محل تحصیل، تاریخ ثبت تقاضا
ـ آمار تعداد کل متأهلین در هر دانشگاه یا مؤسسه آموزش عالی:
     نام، نام خانوادگی، شماره ملی و شماره دانشجویی و مشخصات همسر به تفکیک دانشگاه محل تحصیل، تاریخ ثبت تقاضا
</t>
        </r>
      </text>
    </comment>
    <comment ref="G10" authorId="0" shapeId="0">
      <text>
        <r>
          <rPr>
            <b/>
            <sz val="9"/>
            <color indexed="81"/>
            <rFont val="Tahoma"/>
            <family val="2"/>
          </rPr>
          <t xml:space="preserve">مستندات مورد نیاز 
</t>
        </r>
        <r>
          <rPr>
            <sz val="9"/>
            <color indexed="81"/>
            <rFont val="Tahoma"/>
            <family val="2"/>
          </rPr>
          <t xml:space="preserve">آمار دانشجویان و طلاب دریافت کننده تسهیلات ودیعه مسکن:
نام، نام خانوادگی، شماره ملی و شماره دانشجویی و نام و نام خانوادگی و کدملی همسر، محل تحصیل به تفکیک دانشگاه و حوزه علمیه، شهرستان و استان، تاریخ دریافت تسهیلات، تاریخ ثبت تقاضا
آمار واجدین شرایط متقاضی:
    نام، نام خانوادگی، شماره ملی و شماره دانشجویی و نام و نام خانوادگی و کدملی همسر، محل تحصیل به تفکیک دانشگاه و حوزه علمیه، تاریخ ثبت تقاضا
</t>
        </r>
      </text>
    </comment>
    <comment ref="G11" authorId="0" shapeId="0">
      <text>
        <r>
          <rPr>
            <b/>
            <sz val="9"/>
            <color indexed="81"/>
            <rFont val="Tahoma"/>
            <family val="2"/>
          </rPr>
          <t xml:space="preserve">مستندات مورد نیاز 
</t>
        </r>
        <r>
          <rPr>
            <sz val="9"/>
            <color indexed="81"/>
            <rFont val="Tahoma"/>
            <family val="2"/>
          </rPr>
          <t xml:space="preserve">
نام و نام خانوادگی دانشجو، ورودی سال تحصیلی ، مقطع تحصیلی ، رشته تحصیلی ، دانشگاه ، تاریخ شروع مرخصی تحصیلی، مستندات مربوط به عدم تأثیر در سنوات</t>
        </r>
      </text>
    </comment>
    <comment ref="G12" authorId="0" shapeId="0">
      <text>
        <r>
          <rPr>
            <b/>
            <sz val="9"/>
            <color indexed="81"/>
            <rFont val="Tahoma"/>
            <family val="2"/>
          </rPr>
          <t xml:space="preserve">مستندات مورد نیاز 
</t>
        </r>
        <r>
          <rPr>
            <sz val="9"/>
            <color indexed="81"/>
            <rFont val="Tahoma"/>
            <family val="2"/>
          </rPr>
          <t xml:space="preserve">
نام و نام خانوادگی دانشجو، ورودی سال تحصیلی ، مقطع تحصیلی ، رشته تحصیلی ، دانشگاه ، تاریخ شروع مرخصی تحصیلی، مستندات مربوط به عدم تأثیر در سنوات</t>
        </r>
      </text>
    </comment>
    <comment ref="G14" authorId="0" shapeId="0">
      <text>
        <r>
          <rPr>
            <b/>
            <sz val="9"/>
            <color indexed="81"/>
            <rFont val="Tahoma"/>
            <family val="2"/>
          </rPr>
          <t xml:space="preserve">مستندات مورد نیاز 
</t>
        </r>
        <r>
          <rPr>
            <sz val="9"/>
            <color indexed="81"/>
            <rFont val="Tahoma"/>
            <family val="2"/>
          </rPr>
          <t>ـ دانشگاه، دروس نظری ارائه شده به صورت مجازی، نام و نام خانوادگی دانشجو (مادر دارای فرزند زیر سه سال)، ورودی سال تحصیلی ، مقطع تحصیلی ، رشته تحصیلی ، کد ملی فرزندان، تاریخ تولد فرزندان، دروس نظری مجازی درخواست شده از سوی مادران دارای فرزند زیر سه سال</t>
        </r>
      </text>
    </comment>
    <comment ref="G15" authorId="0" shapeId="0">
      <text>
        <r>
          <rPr>
            <b/>
            <sz val="9"/>
            <color indexed="81"/>
            <rFont val="Tahoma"/>
            <family val="2"/>
          </rPr>
          <t xml:space="preserve">مستندات مورد نیاز 
</t>
        </r>
        <r>
          <rPr>
            <sz val="9"/>
            <color indexed="81"/>
            <rFont val="Tahoma"/>
            <family val="2"/>
          </rPr>
          <t xml:space="preserve">ـ مشخصات مادران دانشجوی باردار دارای فرزند شیرخوار در مرحله پایان نامه:
نام و نام خانوادگی، شماره ملی، دانشگاه / مرکز حوزوی، محل تحصیل، شماره دانشجویی، رشته، مقطع تحصیلی، سال ورود به دانشگاه، نام و نام خانوادگی استاد راهنما
ـ مشخصات اساتید راهنمایی که سقف پذیرش دانشجوی آنها به دلیل داشتن دانشجوی مادر افزایش یافته است:
نام  و نام خانوادگی، نام دانشگاه / مرکز حوزوی، تعداد دانشجو / طلبه در مرحله پایان نامه
</t>
        </r>
      </text>
    </comment>
    <comment ref="G16" authorId="0" shapeId="0">
      <text>
        <r>
          <rPr>
            <b/>
            <sz val="9"/>
            <color indexed="81"/>
            <rFont val="Tahoma"/>
            <family val="2"/>
          </rPr>
          <t xml:space="preserve">مستندات مورد نیاز 
</t>
        </r>
        <r>
          <rPr>
            <sz val="9"/>
            <color indexed="81"/>
            <rFont val="Tahoma"/>
            <family val="2"/>
          </rPr>
          <t>تعداد گواهی صادرشده در خصوص آموزش زوجین به تفکیک نام و نام خانواگی و کدملی زوجین، استان، شهر، دانشگاه علوم پزشکی، تاریخ آموزش، مدت آموزش، مفاد آموزش</t>
        </r>
      </text>
    </comment>
    <comment ref="G17" authorId="0" shapeId="0">
      <text>
        <r>
          <rPr>
            <b/>
            <sz val="9"/>
            <color indexed="81"/>
            <rFont val="Tahoma"/>
            <family val="2"/>
          </rPr>
          <t xml:space="preserve">مستندات مورد نیاز 
</t>
        </r>
        <r>
          <rPr>
            <sz val="9"/>
            <color indexed="81"/>
            <rFont val="Tahoma"/>
            <family val="2"/>
          </rPr>
          <t>مشخصات آموزش دهندگان آموزش های حین ازدواج به تفکیک نام و نام خانوادگی، کدملی، سن، تحصیلات و تخصص، مدت زمان همکاری، محل خدمت، استان، شهرستان، دانشگاه علوم پزشکی</t>
        </r>
      </text>
    </comment>
    <comment ref="G19" authorId="0" shapeId="0">
      <text>
        <r>
          <rPr>
            <b/>
            <sz val="9"/>
            <color indexed="81"/>
            <rFont val="Tahoma"/>
            <family val="2"/>
          </rPr>
          <t xml:space="preserve">مستندات مورد نیاز 
</t>
        </r>
        <r>
          <rPr>
            <sz val="9"/>
            <color indexed="81"/>
            <rFont val="Tahoma"/>
            <family val="2"/>
          </rPr>
          <t xml:space="preserve">
اسامی متخصصین طب ایرانی مشغول به فعالیت در مراکز سطح دو ناباروری به تفکیک نام و نام خانوادگی، شماره نظام پزشکی، محل خدمت
نام و کد ملی بیماران ویزیت شده، کد بیمه گری بیماران، نام و نام خانوادگی و شماره نظام پزشکی متخصص طب ایرانی (بر اساس ثبت های سامانه 54)
</t>
        </r>
      </text>
    </comment>
    <comment ref="G20" authorId="0" shapeId="0">
      <text>
        <r>
          <rPr>
            <b/>
            <sz val="9"/>
            <color indexed="81"/>
            <rFont val="Tahoma"/>
            <family val="2"/>
          </rPr>
          <t xml:space="preserve">مستندات مورد نیاز 
</t>
        </r>
        <r>
          <rPr>
            <sz val="9"/>
            <color indexed="81"/>
            <rFont val="Tahoma"/>
            <family val="2"/>
          </rPr>
          <t xml:space="preserve">ـ اسامی مراکزی که با بیمه درمان ناباروری قرارداد دارند به تفکیک دانشگاه (دولتی، خصوصی، عمومی غیردولتی) و به تفکیک سطح ارائه خدمت
ـ میزان درصد هزینه پوشش داده شده توسط بیمه به ناباروری به تفکیک هر مرکز (دولتی، خصوصی، عمومی غیردولتی) به تفکیک سطح ارائه خدمت
ـ مستندات دریافت کنندگان خدمات پوشش بیمه ای ناباروری به تفکیک 
نام و نام خانوادگی، کد ملی، کد بیمه، نام و نوع مرکز درمانی، هزینه اقدامات تشخیصی و درمانی انجام شده به تفکیک پرداخت توسط صندوق بیمه و توسط گیرنده خدمت
</t>
        </r>
      </text>
    </comment>
    <comment ref="G21" authorId="0" shapeId="0">
      <text>
        <r>
          <rPr>
            <b/>
            <sz val="9"/>
            <color indexed="81"/>
            <rFont val="Tahoma"/>
            <family val="2"/>
          </rPr>
          <t xml:space="preserve">مستندات مورد نیاز 
</t>
        </r>
        <r>
          <rPr>
            <sz val="9"/>
            <color indexed="81"/>
            <rFont val="Tahoma"/>
            <family val="2"/>
          </rPr>
          <t xml:space="preserve">نام دوره، تاریخ برگزاری، تعداد شرکت کنندگان به تفکیک
نام و نام خانوادگی و کدملی و رشته تحصیلی، نوع سمت شغلی و محل خدمت، محل ارائه بازآموزی، هزینه دوره، امتیاز بازآموزی، نام ارائه دهندگان
</t>
        </r>
      </text>
    </comment>
    <comment ref="G22" authorId="0" shapeId="0">
      <text>
        <r>
          <rPr>
            <b/>
            <sz val="9"/>
            <color indexed="81"/>
            <rFont val="Tahoma"/>
            <family val="2"/>
          </rPr>
          <t xml:space="preserve">مستندات مورد نیاز 
</t>
        </r>
        <r>
          <rPr>
            <sz val="9"/>
            <color indexed="81"/>
            <rFont val="Tahoma"/>
            <family val="2"/>
          </rPr>
          <t xml:space="preserve">
ـ تعداد مشمولین دریافت کننده کارانه و مشخصات آن‏ها (نام و نام خانوادگی، رشته، جایگاه شغلی) به تفکیک دانشگاه علوم پزشکی هر شش ماه
ـ میزان مبلغ پرداخت شده به هر ارائه دهندة خدمت به تفکیک دانشگاه‏های علوم پزشکی هر شش ماه
ـ تعداد فرزند متولد شده و ثبت شده در محدوده هر دانشگاه علوم پزشکی هر شش ماه
</t>
        </r>
      </text>
    </comment>
    <comment ref="G23" authorId="0" shapeId="0">
      <text>
        <r>
          <rPr>
            <b/>
            <sz val="9"/>
            <color indexed="81"/>
            <rFont val="Tahoma"/>
            <family val="2"/>
          </rPr>
          <t xml:space="preserve">مستندات مورد نیاز 
</t>
        </r>
        <r>
          <rPr>
            <sz val="9"/>
            <color indexed="81"/>
            <rFont val="Tahoma"/>
            <family val="2"/>
          </rPr>
          <t>نام و نام خانوادگی مادر زایمان کرده کد ملی، تاریخ زایمان، نوع زایمان، شماره پرونده، شهرستان، نام بیمارستان یا زایشگاه، آدرس محل سکونت، آدرس بیمارستان یا زایشگاه</t>
        </r>
      </text>
    </comment>
    <comment ref="G24" authorId="0" shapeId="0">
      <text>
        <r>
          <rPr>
            <b/>
            <sz val="9"/>
            <color indexed="81"/>
            <rFont val="Tahoma"/>
            <family val="2"/>
          </rPr>
          <t xml:space="preserve">مستندات مورد نیاز 
</t>
        </r>
        <r>
          <rPr>
            <sz val="9"/>
            <color indexed="81"/>
            <rFont val="Tahoma"/>
            <family val="2"/>
          </rPr>
          <t xml:space="preserve">نام و نام خانوادگی مادر زایمان کرده، نوع زایمان، کد ملی، تاریخ زایمان، شماره پرونده، شهرستان، نام بیمارستان یا زایشگاه، نام ماما
ـ تعداد مامای شاغل در هر مرکز بیمارستانی یا زایشگاهی به تفکیک 
نام و نام خانوادگی و کد ملی و نام مادر و بیمار زایمان شده توسط وی، تعداد زایمانهای صورت گرفته به تفکیک طبیعی و سزارین در هر مرکز بیمارستانی یا زایشگاهی، متوسط تعداد شیفتهای ماهیانه هر ماما در هر مرکز بیمارستانی یا زایشگاهی
</t>
        </r>
      </text>
    </comment>
    <comment ref="G25" authorId="0" shapeId="0">
      <text>
        <r>
          <rPr>
            <b/>
            <sz val="9"/>
            <color indexed="81"/>
            <rFont val="Tahoma"/>
            <family val="2"/>
          </rPr>
          <t xml:space="preserve">مستندات مورد نیاز 
</t>
        </r>
        <r>
          <rPr>
            <sz val="9"/>
            <color indexed="81"/>
            <rFont val="Tahoma"/>
            <family val="2"/>
          </rPr>
          <t xml:space="preserve">تعداد عوارض زایمانی به تفکیک نام و نام خانوادگی بیمار، کد ملی، تاریخ زایمان، شماره پرونده، شهرستان، نام بیمارستان یا زایشگاه، نام ماما (ها)، سابقه خدمت ماما(ها)، نام پزشک معالج، نوع عارضه
تعداد مرگ زایمانی به تفکیک نام و نام خانوادگی مادر، کد ملی، تاریخ زایمان، شماره پرونده، شهرستان، نام بیمارستان یا زایشگاه، نام ماما (ها)، سابقه خدمت ماما(ها)، نام پزشک معالج، علت مرگ
</t>
        </r>
      </text>
    </comment>
    <comment ref="G27" authorId="0" shapeId="0">
      <text>
        <r>
          <rPr>
            <b/>
            <sz val="9"/>
            <color indexed="81"/>
            <rFont val="Tahoma"/>
            <family val="2"/>
          </rPr>
          <t xml:space="preserve">مستندات مورد نیاز 
</t>
        </r>
        <r>
          <rPr>
            <sz val="9"/>
            <color indexed="81"/>
            <rFont val="Tahoma"/>
            <family val="2"/>
          </rPr>
          <t xml:space="preserve">
ـ تعداد زایمان غیر طبیعی انجام شده به تفکیک در مراکز دولتی، عمومی غیر دولتی و خصوصی با ذکر نام و نام خانوادگی مادر، کد ملی، تاریخ زایمان،شماره پرونده، شهرستان، نام بیمارستان و زایشگاه
ـ تعداد کل زایمان های انجام شده به تفکیک در مراکز دولتی، عمومی غیر دولتی و خصوصی در شش ماهه دوم سال 1403
ـ تعداد زاد و ولد ثبت شده در دفاتر ثبت احوال و مرکز آمار
ـ تعداد زایمان غیر طبیعی انجام شده در تمامی مراکز دولتی، عمومی غیر دولتی و خصوصی در شش ماهه دوم سال 1403/ تعداد کل زایمان های انجام شده در تمامی مراکز دولتی، عمومی غیر دولتی و خصوصی در شش ماهه دوم سال 1403
ـ نرخ میانگین جهانی زایمان غیرطبیعی در سال
ـ بیمارستان هایی که امتیاز اعتباربخشی را به دلیل افزایش زایمان طبیعی دریافت کردند
</t>
        </r>
      </text>
    </comment>
    <comment ref="G28" authorId="0" shapeId="0">
      <text>
        <r>
          <rPr>
            <b/>
            <sz val="9"/>
            <color indexed="81"/>
            <rFont val="Tahoma"/>
            <family val="2"/>
          </rPr>
          <t xml:space="preserve">مستندات مورد نیاز 
</t>
        </r>
        <r>
          <rPr>
            <sz val="9"/>
            <color indexed="81"/>
            <rFont val="Tahoma"/>
            <family val="2"/>
          </rPr>
          <t xml:space="preserve">
ـ تعداد زایمان غیر طبیعی انجام شده به تفکیک در مراکز دولتی، عمومی غیر دولتی و خصوصی با ذکر نام و نام خانوادگی مادر، کد ملی، تاریخ زایمان،شماره پرونده، شهرستان، نام بیمارستان و زایشگاه
ـ تعداد کل زایمان های انجام شده به تفکیک در مراکز دولتی، عمومی غیر دولتی و خصوصی در سال
ـ تعداد زاد و ولد ثبت شده در دفاتر ثبت احوال و مرکز آمار
ـ تعداد زایمان غیر طبیعی انجام شده در تمامی مراکز دولتی، عمومی غیر دولتی و خصوصی در سال پایه/ تعداد کل زایمان های انجام شده در تمامی مراکز دولتی، عمومی غیر دولتی و خصوصی در سال پایه
ـ نرخ میانگین جهانی زایمان غیرطبیعی در سال
ـ بیمارستان هایی که امتیاز اعتباربخشی را به دلیل افزایش زایمان طبیعی دریافت کردند
</t>
        </r>
      </text>
    </comment>
    <comment ref="G30" authorId="0" shapeId="0">
      <text>
        <r>
          <rPr>
            <b/>
            <sz val="9"/>
            <color indexed="81"/>
            <rFont val="Tahoma"/>
            <family val="2"/>
          </rPr>
          <t xml:space="preserve">مستندات مورد نیاز 
</t>
        </r>
        <r>
          <rPr>
            <sz val="9"/>
            <color indexed="81"/>
            <rFont val="Tahoma"/>
            <family val="2"/>
          </rPr>
          <t>محتوای خدمات مشاوره و آموزش مرتبط با فرهنگ سازی زایمان طبیعی در میز خدمت ارائه دهندگان مراقبت های بارداری</t>
        </r>
      </text>
    </comment>
    <comment ref="G31" authorId="0" shapeId="0">
      <text>
        <r>
          <rPr>
            <b/>
            <sz val="9"/>
            <color indexed="81"/>
            <rFont val="Tahoma"/>
            <family val="2"/>
          </rPr>
          <t xml:space="preserve">مستندات مورد نیاز 
</t>
        </r>
        <r>
          <rPr>
            <sz val="9"/>
            <color indexed="81"/>
            <rFont val="Tahoma"/>
            <family val="2"/>
          </rPr>
          <t>ـ تعدا جلسات آموزشی برگزار شده برای خانواده هر فرد باردار در جهت حمایت از زایمان طبیعی آسان و ایمن به تفکیک مراکز بهداشتی و دانشگاه علوم پزشکی ارائه دهندة آموزش</t>
        </r>
      </text>
    </comment>
    <comment ref="G33" authorId="0" shapeId="0">
      <text>
        <r>
          <rPr>
            <b/>
            <sz val="9"/>
            <color indexed="81"/>
            <rFont val="Tahoma"/>
            <family val="2"/>
          </rPr>
          <t xml:space="preserve">مستندات مورد نیاز 
</t>
        </r>
        <r>
          <rPr>
            <sz val="9"/>
            <color indexed="81"/>
            <rFont val="Tahoma"/>
            <family val="2"/>
          </rPr>
          <t xml:space="preserve">تعداد متخصص بیهوشی هر مرکز به تفکیک نام و نام خانوادگی و کد نظام پزشکی؛
مراکز مجهز به امکانات ارائه زایمان طبیعی بدون درد در هر دانشگاه علوم پزشکی به تفکیک نام مراکز و استان و شهرستان
تعداد کاردان و کارشناس بیهوشی هر مرکز به تفکیک نام و نام خانوادگی
تعداد زایمان بدون درد انجام شده در هر مرکز و تعداد زایمان طبیعی انجام شده در هر مرکز، به تفکیک نام و نام خانوادگی مادر، تاریخ زایمان، نام و نام خانوادگی مسئول زایمان، نام و نام خانوادگی متخصص بیهوشی و تکنسین بیهوشی
</t>
        </r>
      </text>
    </comment>
    <comment ref="G34" authorId="0" shapeId="0">
      <text>
        <r>
          <rPr>
            <b/>
            <sz val="9"/>
            <color indexed="81"/>
            <rFont val="Tahoma"/>
            <family val="2"/>
          </rPr>
          <t xml:space="preserve">مستندات مورد نیاز 
</t>
        </r>
        <r>
          <rPr>
            <sz val="9"/>
            <color indexed="81"/>
            <rFont val="Tahoma"/>
            <family val="2"/>
          </rPr>
          <t>نام و آدرس تمام بیمارستانهای دارای امتیاز اعتباربخشی مبنی بر انجام و افزایش زایمان بدون درد</t>
        </r>
      </text>
    </comment>
    <comment ref="G36" authorId="0" shapeId="0">
      <text>
        <r>
          <rPr>
            <b/>
            <sz val="9"/>
            <color indexed="81"/>
            <rFont val="Tahoma"/>
            <family val="2"/>
          </rPr>
          <t xml:space="preserve">مستندات مورد نیاز 
</t>
        </r>
        <r>
          <rPr>
            <sz val="9"/>
            <color indexed="81"/>
            <rFont val="Tahoma"/>
            <family val="2"/>
          </rPr>
          <t xml:space="preserve">ـ مادران با زایمان طبیعی در هر ماه: (بر مبنای اطلاعات سامانه 54)
نام و نام خانوادگی، کدملی، سن و سال تولد، استان، شهرستان، بیمارستان یا زایشگاه، نام و شماره نظام پزشکی درمانگر، شماره همراه، تحویل و پر کردن رضایتنامه، ارسال پیامک رضایتنامه 
ـ تعداد کل زایمان های طبیعی انجام شده به تفکیک هر یک از بیمارستان‏های دانشگاه های علوم پزشکی هر شش ماه
ـ تعداد نظرسنجی کتبی پر شده توسط مادران با زایمان طبیعی به تفکیک هر یک از بیمارستان‏های دانشگاه‏های علوم پزشکی و نتایج آن
ـ تعداد پیامک ارسال شده جهت رضایت سنجی کادر درمان به مادران با زایمان طبیعی به تفکیک هر یک از بیمارستان‏های دانشگاه‏های علوم پزشکی (اطلاعات سامانه54) و نیز هریک از مراکز بهداشتی شبکه بهداشت بعد از ارائه مراقبت¬های بارداری
ـ پیامک های پاسخ داده شده به رضایت سنجی کادر درمان به مادران با زایمان طبیعی به تفکیک هر یک از بیمارستان‏های دانشگاه‏های علوم پزشکی و نیز هریک از مراکز بهداشتی شبکه بهداشت بعد از ارائه مراقبت های بارداری
ـ تعداد پرسش نامة پر شده توسط مادران در پایگاه الکترونیک و نتایج آن
</t>
        </r>
      </text>
    </comment>
    <comment ref="G37" authorId="0" shapeId="0">
      <text>
        <r>
          <rPr>
            <b/>
            <sz val="9"/>
            <color indexed="81"/>
            <rFont val="Tahoma"/>
            <family val="2"/>
          </rPr>
          <t xml:space="preserve">مستندات مورد نیاز 
</t>
        </r>
        <r>
          <rPr>
            <sz val="9"/>
            <color indexed="81"/>
            <rFont val="Tahoma"/>
            <family val="2"/>
          </rPr>
          <t xml:space="preserve">ـ مشخصات مادران گیرنده خدمات مراقبت بارداری با سطح رضایت مطلوب شامل نام و نام خانوادگی، محل دریافت مراقبت، فرد ارائه دهنده خدمت
ـ مشخصات ارائه دهندگان مراقبت بارداری مورد رضایت شامل نام و نام خانوادگی، محل خدمت، دانشگاه علوم پزشکی، کارانه دریافتی
ـ مادران گیرنده خدمات زایمان با سطح رضایت مطلوب شامل نام و نام خانوادگی، محل دریافت مراقبت، فرد ارائه دهنده خدمت
ـ مشخصات ارائه دهنده خدمت زایمان مورد رضایت شامل نام و نام خانوادگی، محل خدمت، دانشگاه علوم پزشکی، کارانه دریافتی
</t>
        </r>
      </text>
    </comment>
    <comment ref="G39" authorId="0" shapeId="0">
      <text>
        <r>
          <rPr>
            <b/>
            <sz val="9"/>
            <color indexed="81"/>
            <rFont val="Tahoma"/>
            <family val="2"/>
          </rPr>
          <t xml:space="preserve">مستندات مورد نیاز 
</t>
        </r>
        <r>
          <rPr>
            <sz val="9"/>
            <color indexed="81"/>
            <rFont val="Tahoma"/>
            <family val="2"/>
          </rPr>
          <t>مادران باردار در هر ماه: نام و نام خانوادگی، کدملی، سن و سال تولد، سن بارداری، استان، شهرستان، مرکز بهداشت مربوطه، نام و آدرس مرکز درمانی مربوطه، نام و شماره نظام پزشکی درمانگر یا ثبت درخواست و امضای والدین، سابقه مثبت ژنتیکی، ثبت علت درخواست (استفاده از اطلاعات سامانه ماده54)</t>
        </r>
      </text>
    </comment>
    <comment ref="G40" authorId="0" shapeId="0">
      <text>
        <r>
          <rPr>
            <b/>
            <sz val="9"/>
            <color indexed="81"/>
            <rFont val="Tahoma"/>
            <family val="2"/>
          </rPr>
          <t xml:space="preserve">مستندات مورد نیاز 
</t>
        </r>
        <r>
          <rPr>
            <sz val="9"/>
            <color indexed="81"/>
            <rFont val="Tahoma"/>
            <family val="2"/>
          </rPr>
          <t>دسترسی ستاد ملی جمعیت به سامانه و مستندات مربوط به کاربران، مراجعان، ارجاع، اقدامات، نتایج،  مستندات مربوط به انواع سقط، مراقبت های بارداری و زایمان</t>
        </r>
      </text>
    </comment>
    <comment ref="G41" authorId="0" shapeId="0">
      <text>
        <r>
          <rPr>
            <b/>
            <sz val="9"/>
            <color indexed="81"/>
            <rFont val="Tahoma"/>
            <family val="2"/>
          </rPr>
          <t xml:space="preserve">مستندات مورد نیاز 
</t>
        </r>
        <r>
          <rPr>
            <sz val="9"/>
            <color indexed="81"/>
            <rFont val="Tahoma"/>
            <family val="2"/>
          </rPr>
          <t>دسترسی ستاد ملی جمعیت به سامانه و مستندات مربوط به کاربران، مراجعان، ارجاع، اقدامات، نتایج،  مستندات مربوط به انواع سقط، مراقبت های بارداری و زایمان</t>
        </r>
      </text>
    </comment>
    <comment ref="G42" authorId="0" shapeId="0">
      <text>
        <r>
          <rPr>
            <b/>
            <sz val="9"/>
            <color indexed="81"/>
            <rFont val="Tahoma"/>
            <family val="2"/>
          </rPr>
          <t xml:space="preserve">مستندات مورد نیاز 
</t>
        </r>
        <r>
          <rPr>
            <sz val="9"/>
            <color indexed="81"/>
            <rFont val="Tahoma"/>
            <family val="2"/>
          </rPr>
          <t>دسترسی ستاد ملی جمعیت به سامانه و مستندات مربوط به کاربران، مراجعان، ارجاع، اقدامات، نتایج،  مستندات مربوط به انواع سقط، مراقبت های بارداری و زایمان</t>
        </r>
      </text>
    </comment>
  </commentList>
</comments>
</file>

<file path=xl/sharedStrings.xml><?xml version="1.0" encoding="utf-8"?>
<sst xmlns="http://schemas.openxmlformats.org/spreadsheetml/2006/main" count="76" uniqueCount="59">
  <si>
    <t>ماده</t>
  </si>
  <si>
    <t>ردیف</t>
  </si>
  <si>
    <t>نسبت شاخص</t>
  </si>
  <si>
    <t>امتیاز</t>
  </si>
  <si>
    <t>باسمه تعالی</t>
  </si>
  <si>
    <t xml:space="preserve">نحوه محاسبه شاخص </t>
  </si>
  <si>
    <t>وضعیت ارائه مستندات</t>
  </si>
  <si>
    <t>تبصره/بند</t>
  </si>
  <si>
    <t>پ</t>
  </si>
  <si>
    <t>تعداد</t>
  </si>
  <si>
    <t>تعداد کل</t>
  </si>
  <si>
    <t>دستگاه: وزارت بهداشت، درمان و آموزش پزشکی</t>
  </si>
  <si>
    <t>-</t>
  </si>
  <si>
    <t>تبصره</t>
  </si>
  <si>
    <t>ب</t>
  </si>
  <si>
    <t>چ</t>
  </si>
  <si>
    <t>خ</t>
  </si>
  <si>
    <t>الف</t>
  </si>
  <si>
    <t>ت</t>
  </si>
  <si>
    <t>ج</t>
  </si>
  <si>
    <t>درصد موارد کارانه‏ای که در هر دانشگاه علوم پزشکی به ازای افزایش موالید در جمعیت تحت پوشش بهورز، ماما یا مراقب سلامت به آن‏ها پرداخت شده است به کل تعداد موالید افزایش یافته در  محدودة هر دانشگاه علوم پزشکی</t>
  </si>
  <si>
    <t>تعداد خدمات مشاوره و آموزش مرتبط با فرهنگ­سازی زایمان طبیعی در میز خدمت ارائه­دهندگان مراقب­های بارداری در مدت بارداری به کل تعداد مراقبت های بارداری</t>
  </si>
  <si>
    <t>تعداد جلسات آموزشی برای خانواده هر فرد باردار  به تعداد افراد باردار تحت مراقبت شبکه بهداشتی کشور</t>
  </si>
  <si>
    <t>تعداد هر یک از گروههای پزشکان متخصص زنان، ماماها، آزمایشگاهها، مراکز تصویربرداری، بیمارستانهایی که در طول سال خدماتی را در سامانه ثبت کرده اند از کل تعداد هر یک از گروههای  پزشکان متخصص زنان، ماماها، آزمایشگاهها، مراکز تصویربرداری، بیمارستانهایی که خدمات زایمانی ارائه می دهند</t>
  </si>
  <si>
    <t>تعداد موارد زایمان ثبت شده در سامانه به تعداد کل زایمان های انجام شده در کشور</t>
  </si>
  <si>
    <t>تعداد موارد برگزاری دوره های بازآموزی در راستای تبیین هر یک از محورهای مربوط به مضرات مادی و معنوی سقط جنین، عوارض استفاده از داروهای ضد بارداری ، منع سزارین غیر ضروری در هر دانشگاه علوم پزشکی</t>
  </si>
  <si>
    <t>تعداد خوابگاه‌های بهره برداری شده به عنوان خوابگاه متاهلین هر دانشگاه یا مؤسسه آموزش عالی به تعداد کل دانشجویان متاهل آن دانشگاه یا مؤسسه آموزش عالی</t>
  </si>
  <si>
    <t>تعداد تسهیلات پرداخت شده به دانشجویان و طلاب متأهل فاقد مسکن به تعداد کل دانشجویان و طلاب متأهل فاقد مسکن که متقاضی دریافت ودیعه مسکن بوده اند.</t>
  </si>
  <si>
    <t>تعداد مادران دارای فرزند زیر دو سال که با مهمانی چهار نیمسال تحصیلی آنها در شهر همتراز یا پایینتر موافقت شده است نسبت به تعداد کل افراد متقاضی</t>
  </si>
  <si>
    <t>تعداد دانشگاه های ارائه دهندة دروس نظری مجازی به مادران دانشجوی دارای فرزند زیر سه سال به تعداد کل دانشگاه ها</t>
  </si>
  <si>
    <t>تعداد اساتید راهنمایی که سقف پذیرش دانشجوی آنها به دلیل داشتن دانشجوی مادر افزایش یافته است  به تعداد کل مادران دانشجوی باردار یا دارای فرزند شیرخوار در مرحلة پایان نامه</t>
  </si>
  <si>
    <t>تعداد زوج آموزش دیده توسط وزارت بهداشت، درمان و آموزش پزشکی به تعداد کل ازدواج های ثبت شده</t>
  </si>
  <si>
    <t>تعداد آموزش دهندگان آموزش های حین ازدواج که توسط نهاد نمایندگی ولی فقیه در دانشگاه ها تایید شده اند به تعداد کل آموزش دهندگان ازدواج</t>
  </si>
  <si>
    <t>تعداد مراکزی که متخصص طب ایرانی در مرکز سطح دو حضور دارد به تعداد کل مراکز سطح دو ناباروری</t>
  </si>
  <si>
    <t>تعداد مراکزی که با بیمه درمان ناباروری قرارداد دارند (به تفکیک دانشگاه علوم پزشکی) در هریک از سطوح ارائه خدمت به کل مراکز درمان ناباروری (به تفکیک دانشگاه علوم پزشکی) در هریک از سطوح ارائه خدمت</t>
  </si>
  <si>
    <t>تعداد مادران زایمان کرده در بیمارستانها و زایشگاه های با دسترسی کمتر از یک ساعت به محل زندگی / تعداد کل مادران زایمان کرده</t>
  </si>
  <si>
    <t>تعداد مراکز زایشگاهی و بیمارستانهای دارای بخش زایمان که تعداد مادر به ماما دو به یک باشد به تعداد کل مراکز زایشگاهی و بیمارستانی دارای محل زایمان طبیعی</t>
  </si>
  <si>
    <t>تعداد زایمانهای عارضه دار شده انجام شده توسط ماما به تعداد کل زایمانهای انجام شده توسط ماما</t>
  </si>
  <si>
    <t>نرخ زایمان غیر طبیعی انجام شده در تمامی مراکز دولتی، عمومی غیر دولتی و خصوصی در مقایسه با نرخ زایمان غیرطبیعی سال گذشته (جهت تعیین درصد کاهش زایمان غیر طبیعی)</t>
  </si>
  <si>
    <t>تعداد  بیمارستان هایی که امتیاز اعتباربخشی را به دلیل افزایش زایمان بدون درد دریافت کردند به تعداد کل  بیمارستان هایی که زایمان انجام می دهند</t>
  </si>
  <si>
    <t>تعداد بیمارستان هایی که امتیاز اعتباربخشی را به دلیل افزایش زایمان بدون درد دریافت کردند به تعداد کل بیمارستان هایی که زایمان انجام می دهند</t>
  </si>
  <si>
    <t>تعداد موارد زایمان طبیعی با سطح رضایت مطلوب در رضایت سنجی مادران در بیمارستان‏های هریک از دانشگاه‏های علوم پزشکی هر شش ماه به کل زایمان‏های انجام شده در بیمارستان‏های دانشگاه علوم پزشکی هر شش ماه</t>
  </si>
  <si>
    <t>تعداد پرداخت کارانه مبتنی بر رضایت مادر به تعداد موارد ثبت رضایت مطلوب مادر از ارائه دهنده مراقبت بارداری و ارائه دهنده خدمات زایمان</t>
  </si>
  <si>
    <t>تعداد مواردی که در مراکز مربوط به هر دانشگاه علوم پزشکی هر سه ماه پس از انجام مرحله اول غربالگری ناهنجاری های کروموزومی در بارداری جهت آزمایش تکمیلی (آمنیوسنتز، CVS) ارجاع شده اند به تعداد کل مواردی که در مراکز مربوط به هر دانشگاه علوم پزشکی هر سه ماه مرحله اول غربالگری ناهنجاری های کروموزومی در بارداری را انجام داده اند</t>
  </si>
  <si>
    <t>مجموع امتیاز ماده 7</t>
  </si>
  <si>
    <t>مجموع امتیاز ماده 26 - الف</t>
  </si>
  <si>
    <t>مجموع امتیاز ماده 38</t>
  </si>
  <si>
    <t>مجموع امتیاز ماده 49 تبصره</t>
  </si>
  <si>
    <t>مجموع امتیاز ماده 50</t>
  </si>
  <si>
    <t>مجموع امتیاز ماده 50 - ب</t>
  </si>
  <si>
    <t>مجموع امتیاز ماده 50 - چ</t>
  </si>
  <si>
    <t>مجموع امتیاز ماده 50 - خ</t>
  </si>
  <si>
    <t>مجموع امتیاز ماده 54</t>
  </si>
  <si>
    <t>تعداد مادران بارداری که با مرخصی یک نیم سال تحصیلی آنها در بارداری بدون احتساب در سنواتشان در هر دانشگاه /مرکز حوزوی موافقت شده است نسبت به تعداد کل مادران باردار متقاضی</t>
  </si>
  <si>
    <t>نرخ زایمان های طبیعی بدون درد در هر مرکز بیمارستانی و زایشگاه از کل زایمان های طبیعی هر مرکز در مقایسه با مدت مشابه سال قبل (جهت تعیین درصد رشد سالانه زایمان طبیعی بدون درد)</t>
  </si>
  <si>
    <t>ارزيابي عملكرد شش ماهه دوم سال‌1403 ـ تکالیف اختصاصی ـ فرم شماره (1) دستگاه‌هاي اجرايي(سطح ملي)</t>
  </si>
  <si>
    <t>مبلغ هزینه کرد از درآمد اختصاصی جهت احداث، تکمیل، تأمین و تجهیز خوابگاه‌های متأهلین در شش ماه دوم سال 1403 به کل در آمد اختصاصی در آن مدت</t>
  </si>
  <si>
    <t>مبلغ هزینه کرد از اعتبارات تملک دارایی‌های سرمایه‌ای جهت احداث، تکمیل، تأمین و تجهیز خوابگاه‌های متأهلین در شش ماه دوم سال 1403 به کل اعتبارات تملک دارایی‌های سرمایه‌ای در آن مدت</t>
  </si>
  <si>
    <t>نسبت مجموع بارداری های  مثبت ثبت شده به علاوه تعداد سقط های ثبت شده  از تعداد ولادت ها در شش ماه دوم سال 1403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</si>
</sst>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sz val="11"/>
      <color theme="1"/>
      <name val="Calibri"/>
      <family val="2"/>
      <scheme val="minor"/>
    </font>
    <font>
      <sz val="14"/>
      <color theme="1"/>
      <name val="B Titr"/>
      <charset val="178"/>
    </font>
    <font>
      <b/>
      <sz val="11"/>
      <color theme="1"/>
      <name val="B Mitra"/>
      <charset val="178"/>
    </font>
    <font>
      <b/>
      <sz val="14"/>
      <color theme="1"/>
      <name val="B Nazanin"/>
      <charset val="178"/>
    </font>
    <font>
      <b/>
      <sz val="12"/>
      <color rgb="FF0070C0"/>
      <name val="B Titr"/>
      <charset val="178"/>
    </font>
    <font>
      <sz val="14"/>
      <color theme="1"/>
      <name val="B Nazanin"/>
      <charset val="178"/>
    </font>
    <font>
      <sz val="9"/>
      <color indexed="81"/>
      <name val="Tahoma"/>
      <family val="2"/>
    </font>
    <font>
      <b/>
      <sz val="9"/>
      <color indexed="81"/>
      <name val="Tahoma"/>
      <family val="2"/>
    </font>
    <font>
      <b/>
      <u/>
      <sz val="11"/>
      <color theme="1"/>
      <name val="B Mitra"/>
      <charset val="178"/>
    </font>
    <font>
      <b/>
      <sz val="10"/>
      <color theme="1"/>
      <name val="B Mitra"/>
      <charset val="178"/>
    </font>
    <font>
      <sz val="11"/>
      <color theme="1"/>
      <name val="B Mitra"/>
      <charset val="178"/>
    </font>
    <font>
      <sz val="13"/>
      <color theme="1"/>
      <name val="B Mitra"/>
      <charset val="178"/>
    </font>
    <font>
      <sz val="14"/>
      <color theme="1"/>
      <name val="B Mitra"/>
      <charset val="178"/>
    </font>
    <font>
      <sz val="12"/>
      <color theme="1"/>
      <name val="B Mitra"/>
      <charset val="178"/>
    </font>
    <font>
      <sz val="12"/>
      <name val="B Mitra"/>
      <charset val="178"/>
    </font>
    <font>
      <sz val="10"/>
      <color theme="1"/>
      <name val="B Nazanin"/>
      <charset val="178"/>
    </font>
    <font>
      <b/>
      <sz val="14"/>
      <name val="B Nazanin"/>
      <charset val="17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8">
    <xf numFmtId="0" fontId="0" fillId="0" borderId="0" xfId="0"/>
    <xf numFmtId="2" fontId="3" fillId="2" borderId="1" xfId="0" applyNumberFormat="1" applyFont="1" applyFill="1" applyBorder="1" applyAlignment="1">
      <alignment horizontal="center" vertical="center"/>
    </xf>
    <xf numFmtId="0" fontId="5" fillId="0" borderId="0" xfId="0" applyFont="1" applyBorder="1" applyAlignment="1">
      <alignment horizontal="center"/>
    </xf>
    <xf numFmtId="2" fontId="10" fillId="2" borderId="1" xfId="0" applyNumberFormat="1" applyFont="1" applyFill="1" applyBorder="1" applyAlignment="1">
      <alignment horizontal="center" vertical="center"/>
    </xf>
    <xf numFmtId="0" fontId="11" fillId="0" borderId="1" xfId="0" applyFont="1" applyBorder="1" applyAlignment="1" applyProtection="1">
      <alignment horizontal="center" vertical="center"/>
      <protection locked="0"/>
    </xf>
    <xf numFmtId="0" fontId="13" fillId="0" borderId="1" xfId="0" applyNumberFormat="1" applyFont="1" applyBorder="1" applyAlignment="1" applyProtection="1">
      <alignment horizontal="center" vertical="center"/>
      <protection locked="0"/>
    </xf>
    <xf numFmtId="0" fontId="12" fillId="0"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164" fontId="6" fillId="3" borderId="1" xfId="1" applyNumberFormat="1" applyFont="1" applyFill="1" applyBorder="1" applyAlignment="1" applyProtection="1">
      <alignment horizontal="center" vertical="center"/>
      <protection hidden="1"/>
    </xf>
    <xf numFmtId="0" fontId="4" fillId="3" borderId="1" xfId="0" applyNumberFormat="1" applyFont="1" applyFill="1" applyBorder="1" applyAlignment="1" applyProtection="1">
      <alignment horizontal="center" vertical="center"/>
      <protection hidden="1"/>
    </xf>
    <xf numFmtId="0" fontId="16" fillId="3" borderId="1" xfId="1" applyNumberFormat="1" applyFont="1" applyFill="1" applyBorder="1" applyAlignment="1" applyProtection="1">
      <alignment horizontal="center" vertical="center" wrapText="1"/>
      <protection hidden="1"/>
    </xf>
    <xf numFmtId="0" fontId="13" fillId="0" borderId="1" xfId="0" applyFont="1" applyBorder="1" applyAlignment="1" applyProtection="1">
      <alignment horizontal="center" vertical="center"/>
      <protection locked="0"/>
    </xf>
    <xf numFmtId="164" fontId="13" fillId="0" borderId="1" xfId="1" applyNumberFormat="1" applyFont="1" applyBorder="1" applyAlignment="1" applyProtection="1">
      <alignment horizontal="center" vertical="center"/>
      <protection locked="0"/>
    </xf>
    <xf numFmtId="0" fontId="15" fillId="0" borderId="1" xfId="0" applyFont="1" applyBorder="1" applyAlignment="1">
      <alignment horizontal="right" vertical="center" wrapText="1" readingOrder="2"/>
    </xf>
    <xf numFmtId="0" fontId="13" fillId="0" borderId="1" xfId="0" applyFont="1" applyBorder="1" applyAlignment="1" applyProtection="1">
      <alignment horizontal="center" vertical="center"/>
    </xf>
    <xf numFmtId="0" fontId="13" fillId="0" borderId="1" xfId="0" applyNumberFormat="1" applyFont="1" applyBorder="1" applyAlignment="1" applyProtection="1">
      <alignment horizontal="center" vertical="center"/>
    </xf>
    <xf numFmtId="0" fontId="4" fillId="3" borderId="1" xfId="0" applyNumberFormat="1" applyFont="1" applyFill="1" applyBorder="1" applyAlignment="1">
      <alignment horizontal="center" vertical="center"/>
    </xf>
    <xf numFmtId="0" fontId="6" fillId="3" borderId="1" xfId="0" applyNumberFormat="1" applyFont="1" applyFill="1" applyBorder="1" applyAlignment="1" applyProtection="1">
      <alignment horizontal="center" vertical="center"/>
      <protection hidden="1"/>
    </xf>
    <xf numFmtId="0" fontId="17" fillId="3" borderId="1" xfId="0" applyNumberFormat="1" applyFont="1" applyFill="1" applyBorder="1" applyAlignment="1" applyProtection="1">
      <alignment horizontal="center" vertical="center"/>
      <protection hidden="1"/>
    </xf>
    <xf numFmtId="0" fontId="2" fillId="0" borderId="0" xfId="0" applyFont="1" applyAlignment="1">
      <alignment horizontal="center"/>
    </xf>
    <xf numFmtId="0" fontId="5" fillId="0" borderId="0" xfId="0" applyFont="1" applyBorder="1" applyAlignment="1">
      <alignment horizontal="center"/>
    </xf>
    <xf numFmtId="0" fontId="9" fillId="0" borderId="0" xfId="0" applyFont="1" applyAlignment="1">
      <alignment horizontal="right"/>
    </xf>
    <xf numFmtId="0" fontId="3" fillId="0" borderId="0" xfId="0" applyFont="1" applyAlignment="1">
      <alignment horizontal="right"/>
    </xf>
    <xf numFmtId="0" fontId="14" fillId="0" borderId="2"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164" fontId="4" fillId="3" borderId="2" xfId="1" applyNumberFormat="1" applyFont="1" applyFill="1" applyBorder="1" applyAlignment="1" applyProtection="1">
      <alignment horizontal="center" vertical="center"/>
      <protection hidden="1"/>
    </xf>
    <xf numFmtId="164" fontId="4" fillId="3" borderId="3" xfId="1" applyNumberFormat="1" applyFont="1" applyFill="1" applyBorder="1" applyAlignment="1" applyProtection="1">
      <alignment horizontal="center" vertical="center"/>
      <protection hidden="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43"/>
  <sheetViews>
    <sheetView rightToLeft="1" tabSelected="1" topLeftCell="A25" zoomScaleNormal="100" workbookViewId="0">
      <selection activeCell="G36" sqref="G36"/>
    </sheetView>
  </sheetViews>
  <sheetFormatPr defaultRowHeight="15" x14ac:dyDescent="0.25"/>
  <cols>
    <col min="1" max="1" width="5.5703125" customWidth="1"/>
    <col min="2" max="2" width="5.42578125" customWidth="1"/>
    <col min="3" max="3" width="6.42578125" customWidth="1"/>
    <col min="4" max="4" width="66.140625" customWidth="1"/>
    <col min="7" max="7" width="17.140625" customWidth="1"/>
    <col min="8" max="8" width="10.7109375" customWidth="1"/>
  </cols>
  <sheetData>
    <row r="1" spans="1:9" ht="27.75" customHeight="1" x14ac:dyDescent="0.45">
      <c r="A1" s="22" t="s">
        <v>4</v>
      </c>
      <c r="B1" s="23"/>
      <c r="C1" s="23"/>
      <c r="D1" s="23"/>
      <c r="E1" s="23"/>
      <c r="F1" s="23"/>
      <c r="G1" s="23"/>
      <c r="H1" s="23"/>
      <c r="I1" s="23"/>
    </row>
    <row r="2" spans="1:9" ht="28.5" x14ac:dyDescent="0.75">
      <c r="A2" s="20" t="s">
        <v>55</v>
      </c>
      <c r="B2" s="20"/>
      <c r="C2" s="20"/>
      <c r="D2" s="20"/>
      <c r="E2" s="20"/>
      <c r="F2" s="20"/>
      <c r="G2" s="20"/>
      <c r="H2" s="20"/>
      <c r="I2" s="20"/>
    </row>
    <row r="3" spans="1:9" ht="25.5" x14ac:dyDescent="0.7">
      <c r="A3" s="21" t="s">
        <v>11</v>
      </c>
      <c r="B3" s="21"/>
      <c r="C3" s="21"/>
      <c r="D3" s="21"/>
      <c r="E3" s="21"/>
      <c r="F3" s="21"/>
      <c r="G3" s="21"/>
      <c r="H3" s="21"/>
      <c r="I3" s="21"/>
    </row>
    <row r="4" spans="1:9" ht="9" customHeight="1" x14ac:dyDescent="0.7">
      <c r="A4" s="2"/>
      <c r="B4" s="2"/>
      <c r="C4" s="2"/>
      <c r="D4" s="2"/>
      <c r="E4" s="2"/>
      <c r="F4" s="2"/>
      <c r="G4" s="2"/>
      <c r="H4" s="2"/>
      <c r="I4" s="2"/>
    </row>
    <row r="5" spans="1:9" ht="18" x14ac:dyDescent="0.25">
      <c r="A5" s="1" t="s">
        <v>1</v>
      </c>
      <c r="B5" s="1" t="s">
        <v>0</v>
      </c>
      <c r="C5" s="3" t="s">
        <v>7</v>
      </c>
      <c r="D5" s="1" t="s">
        <v>5</v>
      </c>
      <c r="E5" s="7" t="s">
        <v>9</v>
      </c>
      <c r="F5" s="7" t="s">
        <v>10</v>
      </c>
      <c r="G5" s="1" t="s">
        <v>6</v>
      </c>
      <c r="H5" s="1" t="s">
        <v>2</v>
      </c>
      <c r="I5" s="1" t="s">
        <v>3</v>
      </c>
    </row>
    <row r="6" spans="1:9" ht="36" x14ac:dyDescent="0.25">
      <c r="A6" s="6">
        <v>1</v>
      </c>
      <c r="B6" s="6">
        <v>7</v>
      </c>
      <c r="C6" s="6" t="s">
        <v>12</v>
      </c>
      <c r="D6" s="14" t="s">
        <v>56</v>
      </c>
      <c r="E6" s="5"/>
      <c r="F6" s="5"/>
      <c r="G6" s="4"/>
      <c r="H6" s="9">
        <f>IF(LEN(G6)=21,IF(F6&gt;0,E6/F6,0),0)</f>
        <v>0</v>
      </c>
      <c r="I6" s="18">
        <f>IF(LEN(G6)=21,IF(H6&gt;=0.1,50,IF(H6&gt;=0.05,30,IF(H6&gt;=0.01,10,0))),0)</f>
        <v>0</v>
      </c>
    </row>
    <row r="7" spans="1:9" ht="54" x14ac:dyDescent="0.25">
      <c r="A7" s="6">
        <v>2</v>
      </c>
      <c r="B7" s="6">
        <v>7</v>
      </c>
      <c r="C7" s="6" t="s">
        <v>12</v>
      </c>
      <c r="D7" s="14" t="s">
        <v>57</v>
      </c>
      <c r="E7" s="5"/>
      <c r="F7" s="5"/>
      <c r="G7" s="4"/>
      <c r="H7" s="9">
        <f>IF(LEN(G7)=21,IF(F7&gt;0,E7/F7,0),0)</f>
        <v>0</v>
      </c>
      <c r="I7" s="18">
        <f>IF(LEN(G7)=21,IF(H7&gt;=0.1,50,IF(H7&gt;=0.05,30,IF(H7&gt;=0.01,10,0))),0)</f>
        <v>0</v>
      </c>
    </row>
    <row r="8" spans="1:9" ht="24" x14ac:dyDescent="0.25">
      <c r="A8" s="6"/>
      <c r="B8" s="6"/>
      <c r="C8" s="6"/>
      <c r="D8" s="14"/>
      <c r="E8" s="16"/>
      <c r="F8" s="16"/>
      <c r="G8" s="26" t="s">
        <v>44</v>
      </c>
      <c r="H8" s="27"/>
      <c r="I8" s="17">
        <f>SUM(I6:I7)</f>
        <v>0</v>
      </c>
    </row>
    <row r="9" spans="1:9" ht="36" x14ac:dyDescent="0.25">
      <c r="A9" s="6">
        <v>3</v>
      </c>
      <c r="B9" s="8">
        <v>7</v>
      </c>
      <c r="C9" s="8">
        <v>4</v>
      </c>
      <c r="D9" s="14" t="s">
        <v>26</v>
      </c>
      <c r="E9" s="12"/>
      <c r="F9" s="12"/>
      <c r="G9" s="4"/>
      <c r="H9" s="9">
        <f t="shared" ref="H9:H42" si="0">IF(LEN(G9)=21,IF(F9&gt;0,E9/F9,0),0)</f>
        <v>0</v>
      </c>
      <c r="I9" s="10">
        <f>IF(LEN(G9)=21,IF(H9&gt;=0.7,100,IF(H9&gt;=0.5,70,IF(H9&gt;=0.3,50,IF(H9&gt;=0.1,20,0)))),0)</f>
        <v>0</v>
      </c>
    </row>
    <row r="10" spans="1:9" ht="36" x14ac:dyDescent="0.25">
      <c r="A10" s="6">
        <v>4</v>
      </c>
      <c r="B10" s="8">
        <v>8</v>
      </c>
      <c r="C10" s="8" t="s">
        <v>12</v>
      </c>
      <c r="D10" s="14" t="s">
        <v>27</v>
      </c>
      <c r="E10" s="12"/>
      <c r="F10" s="12"/>
      <c r="G10" s="4"/>
      <c r="H10" s="9">
        <f t="shared" ref="H10" si="1">IF(LEN(G10)=21,IF(F10&gt;0,E10/F10,0),0)</f>
        <v>0</v>
      </c>
      <c r="I10" s="10">
        <f>IF(LEN(G10)=21,IF(AND(LEN(F10)=1,F10=0),100,IF(H10&gt;=0.7,100,IF(H10&gt;=0.5,50,IF(H10&gt;=0.3,20,0)))),0)</f>
        <v>0</v>
      </c>
    </row>
    <row r="11" spans="1:9" ht="36" x14ac:dyDescent="0.25">
      <c r="A11" s="6">
        <v>5</v>
      </c>
      <c r="B11" s="8">
        <v>26</v>
      </c>
      <c r="C11" s="8" t="s">
        <v>17</v>
      </c>
      <c r="D11" s="14" t="s">
        <v>53</v>
      </c>
      <c r="E11" s="12"/>
      <c r="F11" s="12"/>
      <c r="G11" s="4"/>
      <c r="H11" s="9">
        <f>IF(LEN(G11)=21,IF(F11&gt;0,E11/F11,0),0)</f>
        <v>0</v>
      </c>
      <c r="I11" s="18">
        <f>IF(LEN(G11)=21,IF(AND(LEN(F11)=1,F11=0),50,IF(H11&gt;=0,MIN(50,50*H11),0)),0)</f>
        <v>0</v>
      </c>
    </row>
    <row r="12" spans="1:9" ht="36" x14ac:dyDescent="0.25">
      <c r="A12" s="6">
        <v>6</v>
      </c>
      <c r="B12" s="8">
        <v>26</v>
      </c>
      <c r="C12" s="8" t="s">
        <v>17</v>
      </c>
      <c r="D12" s="14" t="s">
        <v>28</v>
      </c>
      <c r="E12" s="12"/>
      <c r="F12" s="12"/>
      <c r="G12" s="4"/>
      <c r="H12" s="9">
        <f>IF(LEN(G12)=21,IF(F12&gt;0,E12/F12,0),0)</f>
        <v>0</v>
      </c>
      <c r="I12" s="18">
        <f>IF(LEN(G12)=21,IF(AND(LEN(F12)=1,F12=0),50,IF(H12&gt;=0,MIN(50,50*H12),0)),0)</f>
        <v>0</v>
      </c>
    </row>
    <row r="13" spans="1:9" ht="24" x14ac:dyDescent="0.25">
      <c r="A13" s="6"/>
      <c r="B13" s="8"/>
      <c r="C13" s="8"/>
      <c r="D13" s="14"/>
      <c r="E13" s="15"/>
      <c r="F13" s="15"/>
      <c r="G13" s="26" t="s">
        <v>45</v>
      </c>
      <c r="H13" s="27"/>
      <c r="I13" s="17">
        <f>SUM(I11:I12)</f>
        <v>0</v>
      </c>
    </row>
    <row r="14" spans="1:9" ht="36" x14ac:dyDescent="0.25">
      <c r="A14" s="6">
        <v>7</v>
      </c>
      <c r="B14" s="8">
        <v>26</v>
      </c>
      <c r="C14" s="8" t="s">
        <v>18</v>
      </c>
      <c r="D14" s="14" t="s">
        <v>29</v>
      </c>
      <c r="E14" s="12"/>
      <c r="F14" s="12"/>
      <c r="G14" s="4"/>
      <c r="H14" s="9">
        <f>IF(LEN(G14)=21,IF(F14&gt;0,E14/F14,0),0)</f>
        <v>0</v>
      </c>
      <c r="I14" s="10">
        <f>IF(LEN(G14)=21,IF(H14&gt;=1,100,IF(H14&gt;=0.7,70,IF(H14&gt;=0.5,50,IF(H14&gt;=0.2,20,0)))),0)</f>
        <v>0</v>
      </c>
    </row>
    <row r="15" spans="1:9" ht="36" x14ac:dyDescent="0.25">
      <c r="A15" s="6">
        <v>8</v>
      </c>
      <c r="B15" s="8">
        <v>26</v>
      </c>
      <c r="C15" s="8" t="s">
        <v>19</v>
      </c>
      <c r="D15" s="14" t="s">
        <v>30</v>
      </c>
      <c r="E15" s="12"/>
      <c r="F15" s="12"/>
      <c r="G15" s="4"/>
      <c r="H15" s="9">
        <f>IF(LEN(G15)=21,IF(F15&gt;0,E15/F15,0),0)</f>
        <v>0</v>
      </c>
      <c r="I15" s="10">
        <f>IF(LEN(G15)=21,IF(AND(LEN(F15)=1,F15=0),100,IF(H15&gt;=1,100,IF(H15&gt;=0.7,70,IF(H15&gt;=0.5,50,IF(H15&gt;=0.2,20,0))))),0)</f>
        <v>0</v>
      </c>
    </row>
    <row r="16" spans="1:9" ht="36" x14ac:dyDescent="0.25">
      <c r="A16" s="6">
        <v>9</v>
      </c>
      <c r="B16" s="8">
        <v>38</v>
      </c>
      <c r="C16" s="8" t="s">
        <v>12</v>
      </c>
      <c r="D16" s="14" t="s">
        <v>31</v>
      </c>
      <c r="E16" s="12"/>
      <c r="F16" s="12"/>
      <c r="G16" s="4"/>
      <c r="H16" s="9">
        <f t="shared" si="0"/>
        <v>0</v>
      </c>
      <c r="I16" s="18">
        <f>IF(LEN(G16)=21,IF(H16&gt;=1,70,IF(H16&gt;=0.8,40,IF(H16&gt;=0.6,20,0))),0)</f>
        <v>0</v>
      </c>
    </row>
    <row r="17" spans="1:9" ht="36" x14ac:dyDescent="0.25">
      <c r="A17" s="6">
        <v>10</v>
      </c>
      <c r="B17" s="8">
        <v>38</v>
      </c>
      <c r="C17" s="8" t="s">
        <v>12</v>
      </c>
      <c r="D17" s="14" t="s">
        <v>32</v>
      </c>
      <c r="E17" s="12"/>
      <c r="F17" s="12"/>
      <c r="G17" s="4"/>
      <c r="H17" s="9">
        <f t="shared" si="0"/>
        <v>0</v>
      </c>
      <c r="I17" s="18">
        <f>IF(LEN(G17)=21,IF(AND(LEN(F17)=1,F17=0),30,IF(H17&gt;=1,30,IF(H17&gt;=0.8,10,0))),0)</f>
        <v>0</v>
      </c>
    </row>
    <row r="18" spans="1:9" ht="24" x14ac:dyDescent="0.25">
      <c r="A18" s="6"/>
      <c r="B18" s="8"/>
      <c r="C18" s="8"/>
      <c r="D18" s="14"/>
      <c r="E18" s="15"/>
      <c r="F18" s="15"/>
      <c r="G18" s="26" t="s">
        <v>46</v>
      </c>
      <c r="H18" s="27"/>
      <c r="I18" s="17">
        <f>SUM(I16:I17)</f>
        <v>0</v>
      </c>
    </row>
    <row r="19" spans="1:9" ht="36" x14ac:dyDescent="0.25">
      <c r="A19" s="6">
        <v>11</v>
      </c>
      <c r="B19" s="8">
        <v>41</v>
      </c>
      <c r="C19" s="8">
        <v>3</v>
      </c>
      <c r="D19" s="14" t="s">
        <v>33</v>
      </c>
      <c r="E19" s="12"/>
      <c r="F19" s="12"/>
      <c r="G19" s="4"/>
      <c r="H19" s="9">
        <f t="shared" ref="H19" si="2">IF(LEN(G19)=21,IF(F19&gt;0,E19/F19,0),0)</f>
        <v>0</v>
      </c>
      <c r="I19" s="19">
        <f>IF(LEN(G19)=21,IF(AND(LEN(F19)=1,F19=0),100,IF(H19&gt;=1,100,IF(H19&gt;=0.8,70,IF(H19&gt;=0.5,30,IF(H19&gt;=0.2,10,0))))),0)</f>
        <v>0</v>
      </c>
    </row>
    <row r="20" spans="1:9" ht="54" x14ac:dyDescent="0.25">
      <c r="A20" s="6">
        <v>12</v>
      </c>
      <c r="B20" s="8">
        <v>43</v>
      </c>
      <c r="C20" s="8" t="s">
        <v>12</v>
      </c>
      <c r="D20" s="14" t="s">
        <v>34</v>
      </c>
      <c r="E20" s="12"/>
      <c r="F20" s="12"/>
      <c r="G20" s="4"/>
      <c r="H20" s="9">
        <f>IF(LEN(G20)=21,IF(F20&gt;0,E20/F20,0),0)</f>
        <v>0</v>
      </c>
      <c r="I20" s="10">
        <f>IF(LEN(G20)=21,IF(H20&gt;=1,100,IF(H20&gt;=0.7,40,IF(H20&gt;=0.5,10,0))),0)</f>
        <v>0</v>
      </c>
    </row>
    <row r="21" spans="1:9" ht="54" x14ac:dyDescent="0.25">
      <c r="A21" s="6">
        <v>13</v>
      </c>
      <c r="B21" s="8">
        <v>46</v>
      </c>
      <c r="C21" s="8" t="s">
        <v>14</v>
      </c>
      <c r="D21" s="14" t="s">
        <v>25</v>
      </c>
      <c r="E21" s="24"/>
      <c r="F21" s="25"/>
      <c r="G21" s="4"/>
      <c r="H21" s="11" t="str">
        <f>IF(LEN(G21)=21,E21,"-")</f>
        <v>-</v>
      </c>
      <c r="I21" s="10">
        <f>IF(LEN(G21)=21,IF(E21="",0,IF(LEN(E21)=26,100,IF(LEN(E21)=18,80,IF(LEN(E21)=30,50,IF(LEN(E21)=31,20,0))))),0)</f>
        <v>0</v>
      </c>
    </row>
    <row r="22" spans="1:9" ht="54" x14ac:dyDescent="0.25">
      <c r="A22" s="6">
        <v>14</v>
      </c>
      <c r="B22" s="8">
        <v>46</v>
      </c>
      <c r="C22" s="8" t="s">
        <v>8</v>
      </c>
      <c r="D22" s="14" t="s">
        <v>20</v>
      </c>
      <c r="E22" s="12"/>
      <c r="F22" s="12"/>
      <c r="G22" s="4"/>
      <c r="H22" s="9">
        <f t="shared" si="0"/>
        <v>0</v>
      </c>
      <c r="I22" s="10">
        <f>IF(LEN(G22)=21,IF(AND(LEN(F22)=1,F22=0),100,IF(H22&gt;=1,100,IF(H22&gt;=0.8,50,IF(H22&gt;=0.6,20,0)))),0)</f>
        <v>0</v>
      </c>
    </row>
    <row r="23" spans="1:9" ht="36" x14ac:dyDescent="0.25">
      <c r="A23" s="6">
        <v>15</v>
      </c>
      <c r="B23" s="8">
        <v>49</v>
      </c>
      <c r="C23" s="8" t="s">
        <v>12</v>
      </c>
      <c r="D23" s="14" t="s">
        <v>35</v>
      </c>
      <c r="E23" s="12"/>
      <c r="F23" s="12"/>
      <c r="G23" s="4"/>
      <c r="H23" s="9">
        <f t="shared" si="0"/>
        <v>0</v>
      </c>
      <c r="I23" s="19">
        <f>IF(LEN(G23)=21,IF(H23&gt;=1,100,IF(H23&gt;=0.8,70,IF(H23&gt;=0.5,30,IF(H23&gt;=0.2,10,0)))),0)</f>
        <v>0</v>
      </c>
    </row>
    <row r="24" spans="1:9" ht="36" x14ac:dyDescent="0.25">
      <c r="A24" s="6">
        <v>16</v>
      </c>
      <c r="B24" s="8">
        <v>49</v>
      </c>
      <c r="C24" s="8" t="s">
        <v>13</v>
      </c>
      <c r="D24" s="14" t="s">
        <v>36</v>
      </c>
      <c r="E24" s="12"/>
      <c r="F24" s="12"/>
      <c r="G24" s="4"/>
      <c r="H24" s="9">
        <f t="shared" si="0"/>
        <v>0</v>
      </c>
      <c r="I24" s="18">
        <f>IF(LEN(G24)=21,IF(H24&gt;=1,70,IF(H24&gt;=0.7,50,IF(H24&gt;=0.5,30,IF(H24&gt;=0.3,10,0)))),0)</f>
        <v>0</v>
      </c>
    </row>
    <row r="25" spans="1:9" ht="22.5" x14ac:dyDescent="0.25">
      <c r="A25" s="6">
        <v>17</v>
      </c>
      <c r="B25" s="8">
        <v>49</v>
      </c>
      <c r="C25" s="8" t="s">
        <v>13</v>
      </c>
      <c r="D25" s="14" t="s">
        <v>37</v>
      </c>
      <c r="E25" s="12"/>
      <c r="F25" s="12"/>
      <c r="G25" s="4"/>
      <c r="H25" s="9">
        <f t="shared" si="0"/>
        <v>0</v>
      </c>
      <c r="I25" s="18">
        <f>IF(LEN(G25)=21,IF(H25=0,30,IF(H25&lt;0.05,10,0)),0)</f>
        <v>0</v>
      </c>
    </row>
    <row r="26" spans="1:9" ht="24" x14ac:dyDescent="0.25">
      <c r="A26" s="6"/>
      <c r="B26" s="8"/>
      <c r="C26" s="8"/>
      <c r="D26" s="14"/>
      <c r="E26" s="15"/>
      <c r="F26" s="15"/>
      <c r="G26" s="26" t="s">
        <v>47</v>
      </c>
      <c r="H26" s="27"/>
      <c r="I26" s="17">
        <f>SUM(I24:I25)</f>
        <v>0</v>
      </c>
    </row>
    <row r="27" spans="1:9" ht="36" x14ac:dyDescent="0.25">
      <c r="A27" s="6">
        <v>18</v>
      </c>
      <c r="B27" s="8">
        <v>50</v>
      </c>
      <c r="C27" s="8" t="s">
        <v>12</v>
      </c>
      <c r="D27" s="14" t="s">
        <v>38</v>
      </c>
      <c r="E27" s="13"/>
      <c r="F27" s="13"/>
      <c r="G27" s="4"/>
      <c r="H27" s="9">
        <f>IF(LEN(G27)=21,IF(F27&gt;0,E27-F27,0),0)</f>
        <v>0</v>
      </c>
      <c r="I27" s="18">
        <f>IF(LEN(G27)=21,IF(-H27&gt;=0.05,60,IF(-H27&gt;=0.03,40,IF(-H27&gt;=0.01,25,IF(-H27&gt;=0,10,0)))),0)</f>
        <v>0</v>
      </c>
    </row>
    <row r="28" spans="1:9" ht="36" x14ac:dyDescent="0.25">
      <c r="A28" s="6">
        <v>19</v>
      </c>
      <c r="B28" s="8">
        <v>50</v>
      </c>
      <c r="C28" s="8" t="s">
        <v>12</v>
      </c>
      <c r="D28" s="14" t="s">
        <v>39</v>
      </c>
      <c r="E28" s="12"/>
      <c r="F28" s="12"/>
      <c r="G28" s="4"/>
      <c r="H28" s="9">
        <f t="shared" si="0"/>
        <v>0</v>
      </c>
      <c r="I28" s="18">
        <f>IF(LEN(G28)=21,IF(H28&gt;=1,40,IF(H28&gt;=0.8,30,IF(H28&gt;=0.5,20,0))),0)</f>
        <v>0</v>
      </c>
    </row>
    <row r="29" spans="1:9" ht="24" x14ac:dyDescent="0.25">
      <c r="A29" s="6"/>
      <c r="B29" s="8"/>
      <c r="C29" s="8"/>
      <c r="D29" s="14"/>
      <c r="E29" s="15"/>
      <c r="F29" s="15"/>
      <c r="G29" s="26" t="s">
        <v>48</v>
      </c>
      <c r="H29" s="27"/>
      <c r="I29" s="17">
        <f>SUM(I27:I28)</f>
        <v>0</v>
      </c>
    </row>
    <row r="30" spans="1:9" ht="36" x14ac:dyDescent="0.25">
      <c r="A30" s="6">
        <v>20</v>
      </c>
      <c r="B30" s="8">
        <v>50</v>
      </c>
      <c r="C30" s="8" t="s">
        <v>14</v>
      </c>
      <c r="D30" s="14" t="s">
        <v>21</v>
      </c>
      <c r="E30" s="12"/>
      <c r="F30" s="12"/>
      <c r="G30" s="4"/>
      <c r="H30" s="9">
        <f t="shared" si="0"/>
        <v>0</v>
      </c>
      <c r="I30" s="18">
        <f>IF(LEN(G30)=21,IF(AND(LEN(F30)=1,F30=0),70,IF(H30&gt;=1,70,IF(H30&gt;=0.8,50,IF(H30&gt;=0.5,30,0)))),0)</f>
        <v>0</v>
      </c>
    </row>
    <row r="31" spans="1:9" ht="36" x14ac:dyDescent="0.25">
      <c r="A31" s="6">
        <v>21</v>
      </c>
      <c r="B31" s="8">
        <v>50</v>
      </c>
      <c r="C31" s="8" t="s">
        <v>14</v>
      </c>
      <c r="D31" s="14" t="s">
        <v>22</v>
      </c>
      <c r="E31" s="12"/>
      <c r="F31" s="12"/>
      <c r="G31" s="4"/>
      <c r="H31" s="9">
        <f t="shared" si="0"/>
        <v>0</v>
      </c>
      <c r="I31" s="18">
        <f>IF(LEN(G31)=21,IF(H31&gt;=2,30,IF(H31&gt;=1,20,0)),0)</f>
        <v>0</v>
      </c>
    </row>
    <row r="32" spans="1:9" ht="24" x14ac:dyDescent="0.25">
      <c r="A32" s="6"/>
      <c r="B32" s="8"/>
      <c r="C32" s="8"/>
      <c r="D32" s="14"/>
      <c r="E32" s="15"/>
      <c r="F32" s="15"/>
      <c r="G32" s="26" t="s">
        <v>49</v>
      </c>
      <c r="H32" s="27"/>
      <c r="I32" s="17">
        <f>SUM(I30:I31)</f>
        <v>0</v>
      </c>
    </row>
    <row r="33" spans="1:9" ht="36" x14ac:dyDescent="0.25">
      <c r="A33" s="6">
        <v>22</v>
      </c>
      <c r="B33" s="8">
        <v>50</v>
      </c>
      <c r="C33" s="8" t="s">
        <v>15</v>
      </c>
      <c r="D33" s="14" t="s">
        <v>54</v>
      </c>
      <c r="E33" s="13"/>
      <c r="F33" s="13"/>
      <c r="G33" s="4"/>
      <c r="H33" s="9">
        <f>IF(LEN(G33)=21,IF(F33&gt;0,E33-F33,0),0)</f>
        <v>0</v>
      </c>
      <c r="I33" s="18">
        <f>IF(LEN(G33)=21,IF(H33&gt;=0.05,60,IF(H33&gt;=0.03,40,IF(H33&gt;=0.02,30,IF(H33&gt;=0.01,10,0)))),0)</f>
        <v>0</v>
      </c>
    </row>
    <row r="34" spans="1:9" ht="36" x14ac:dyDescent="0.25">
      <c r="A34" s="6">
        <v>23</v>
      </c>
      <c r="B34" s="8">
        <v>50</v>
      </c>
      <c r="C34" s="8" t="s">
        <v>15</v>
      </c>
      <c r="D34" s="14" t="s">
        <v>40</v>
      </c>
      <c r="E34" s="12"/>
      <c r="F34" s="12"/>
      <c r="G34" s="4"/>
      <c r="H34" s="9">
        <f t="shared" si="0"/>
        <v>0</v>
      </c>
      <c r="I34" s="18">
        <f>IF(LEN(G34)=21,IF(H34&gt;=1,40,IF(H34&gt;=0.8,30,IF(H34&gt;=0.5,20,0))),0)</f>
        <v>0</v>
      </c>
    </row>
    <row r="35" spans="1:9" ht="24" x14ac:dyDescent="0.25">
      <c r="A35" s="6"/>
      <c r="B35" s="8"/>
      <c r="C35" s="8"/>
      <c r="D35" s="14"/>
      <c r="E35" s="15"/>
      <c r="F35" s="15"/>
      <c r="G35" s="26" t="s">
        <v>50</v>
      </c>
      <c r="H35" s="27"/>
      <c r="I35" s="17">
        <f>SUM(I33:I34)</f>
        <v>0</v>
      </c>
    </row>
    <row r="36" spans="1:9" ht="54" x14ac:dyDescent="0.25">
      <c r="A36" s="6">
        <v>24</v>
      </c>
      <c r="B36" s="8">
        <v>50</v>
      </c>
      <c r="C36" s="8" t="s">
        <v>16</v>
      </c>
      <c r="D36" s="14" t="s">
        <v>41</v>
      </c>
      <c r="E36" s="12"/>
      <c r="F36" s="12"/>
      <c r="G36" s="4"/>
      <c r="H36" s="9">
        <f t="shared" si="0"/>
        <v>0</v>
      </c>
      <c r="I36" s="18">
        <f>IF(LEN(G36)=21,IF(H36&gt;=0.8,60,IF(H36&gt;=0.5,40,IF(H36&gt;=0.3,20,0))),0)</f>
        <v>0</v>
      </c>
    </row>
    <row r="37" spans="1:9" ht="36" x14ac:dyDescent="0.25">
      <c r="A37" s="6">
        <v>25</v>
      </c>
      <c r="B37" s="8">
        <v>50</v>
      </c>
      <c r="C37" s="8" t="s">
        <v>16</v>
      </c>
      <c r="D37" s="14" t="s">
        <v>42</v>
      </c>
      <c r="E37" s="12"/>
      <c r="F37" s="12"/>
      <c r="G37" s="4"/>
      <c r="H37" s="9">
        <f t="shared" si="0"/>
        <v>0</v>
      </c>
      <c r="I37" s="18">
        <f>IF(LEN(G37)=21,IF(H37&gt;=1,40,IF(H37&gt;=0.8,20,0)),0)</f>
        <v>0</v>
      </c>
    </row>
    <row r="38" spans="1:9" ht="24" x14ac:dyDescent="0.25">
      <c r="A38" s="6"/>
      <c r="B38" s="8"/>
      <c r="C38" s="8"/>
      <c r="D38" s="14"/>
      <c r="E38" s="15"/>
      <c r="F38" s="15"/>
      <c r="G38" s="26" t="s">
        <v>51</v>
      </c>
      <c r="H38" s="27"/>
      <c r="I38" s="17">
        <f>SUM(I36:I37)</f>
        <v>0</v>
      </c>
    </row>
    <row r="39" spans="1:9" ht="72" x14ac:dyDescent="0.25">
      <c r="A39" s="6">
        <v>26</v>
      </c>
      <c r="B39" s="8">
        <v>53</v>
      </c>
      <c r="C39" s="8">
        <v>3</v>
      </c>
      <c r="D39" s="14" t="s">
        <v>43</v>
      </c>
      <c r="E39" s="12"/>
      <c r="F39" s="12"/>
      <c r="G39" s="4"/>
      <c r="H39" s="9">
        <f t="shared" si="0"/>
        <v>0</v>
      </c>
      <c r="I39" s="10">
        <f>IF(LEN(G39)=21,IF(AND(LEN(F39)=1,F39=0),100,IF(H39&lt;=0.05,100,IF(H39&lt;=0.07,80,IF(H39&lt;=0.09,50,IF(H39&lt;=0.1,10,0))))),0)</f>
        <v>0</v>
      </c>
    </row>
    <row r="40" spans="1:9" ht="36" x14ac:dyDescent="0.25">
      <c r="A40" s="6">
        <v>27</v>
      </c>
      <c r="B40" s="8">
        <v>54</v>
      </c>
      <c r="C40" s="8" t="s">
        <v>12</v>
      </c>
      <c r="D40" s="14" t="s">
        <v>58</v>
      </c>
      <c r="E40" s="12"/>
      <c r="F40" s="12"/>
      <c r="G40" s="4"/>
      <c r="H40" s="9">
        <f t="shared" si="0"/>
        <v>0</v>
      </c>
      <c r="I40" s="18">
        <f>IF(LEN(G40)=21,IF(H40&gt;=1,30,IF(H40&gt;=0.8,15,0)),0)</f>
        <v>0</v>
      </c>
    </row>
    <row r="41" spans="1:9" ht="72" x14ac:dyDescent="0.25">
      <c r="A41" s="6">
        <v>28</v>
      </c>
      <c r="B41" s="8">
        <v>54</v>
      </c>
      <c r="C41" s="8" t="s">
        <v>12</v>
      </c>
      <c r="D41" s="14" t="s">
        <v>23</v>
      </c>
      <c r="E41" s="12"/>
      <c r="F41" s="12"/>
      <c r="G41" s="4"/>
      <c r="H41" s="9">
        <f t="shared" si="0"/>
        <v>0</v>
      </c>
      <c r="I41" s="18">
        <f>IF(LEN(G41)=21,IF(H41&gt;=0.9,40,IF(H41&gt;=0.7,20,IF(H41&gt;=0.5,10,0))),0)</f>
        <v>0</v>
      </c>
    </row>
    <row r="42" spans="1:9" ht="22.5" x14ac:dyDescent="0.25">
      <c r="A42" s="6">
        <v>29</v>
      </c>
      <c r="B42" s="8">
        <v>54</v>
      </c>
      <c r="C42" s="8" t="s">
        <v>12</v>
      </c>
      <c r="D42" s="14" t="s">
        <v>24</v>
      </c>
      <c r="E42" s="12"/>
      <c r="F42" s="12"/>
      <c r="G42" s="4"/>
      <c r="H42" s="9">
        <f t="shared" si="0"/>
        <v>0</v>
      </c>
      <c r="I42" s="18">
        <f>IF(LEN(G42)=21,IF(H42&gt;=1,30,IF(H42&gt;=0.8,20,IF(H42&gt;=0.6,10,0))),0)</f>
        <v>0</v>
      </c>
    </row>
    <row r="43" spans="1:9" ht="24" x14ac:dyDescent="0.25">
      <c r="G43" s="26" t="s">
        <v>52</v>
      </c>
      <c r="H43" s="27"/>
      <c r="I43" s="17">
        <f>SUM(I40:I42)</f>
        <v>0</v>
      </c>
    </row>
  </sheetData>
  <sheetProtection algorithmName="SHA-512" hashValue="/xiAMRwfoJ74qvdERDDzuAyZ18Aii040fG74NKvUNx3TfD7+es5D3HSFTHP253AGndyRdBarZFJNUEr5K0H3cQ==" saltValue="HOnMC0K3ONWRWRw5C4GZ+A==" spinCount="100000" sheet="1" objects="1" scenarios="1"/>
  <dataConsolidate/>
  <mergeCells count="13">
    <mergeCell ref="G43:H43"/>
    <mergeCell ref="G26:H26"/>
    <mergeCell ref="G29:H29"/>
    <mergeCell ref="G32:H32"/>
    <mergeCell ref="G35:H35"/>
    <mergeCell ref="G38:H38"/>
    <mergeCell ref="A2:I2"/>
    <mergeCell ref="A3:I3"/>
    <mergeCell ref="A1:I1"/>
    <mergeCell ref="E21:F21"/>
    <mergeCell ref="G8:H8"/>
    <mergeCell ref="G13:H13"/>
    <mergeCell ref="G18:H18"/>
  </mergeCells>
  <dataValidations count="8">
    <dataValidation allowBlank="1" showInputMessage="1" showErrorMessage="1" prompt="نرخ زایمان غیرطبیعی امسال" sqref="E27"/>
    <dataValidation allowBlank="1" showInputMessage="1" showErrorMessage="1" prompt="نرخ زایمان غیرطبیعی سال گذشته" sqref="F27"/>
    <dataValidation allowBlank="1" showInputMessage="1" showErrorMessage="1" prompt="نرخ زایمان طبیعی بدون درد امسال" sqref="E33"/>
    <dataValidation allowBlank="1" showInputMessage="1" showErrorMessage="1" prompt="نرخ زایمان طبیعی بدون درد سال گذشته" sqref="F33"/>
    <dataValidation allowBlank="1" showInputMessage="1" showErrorMessage="1" prompt="مجموع بارداریها و سقط های ثبت شده" sqref="E40"/>
    <dataValidation allowBlank="1" showInputMessage="1" showErrorMessage="1" prompt="تعداد ولادت ها در یکسال" sqref="F40"/>
    <dataValidation type="list" allowBlank="1" showInputMessage="1" showErrorMessage="1" error="لطفا بر اساس لیست موجود، تنها یکی از چهار وضعیت را انتخاب نمایید." sqref="E21:F21">
      <formula1>"دو دوره و بیشتر در هر محور, یک دوره در هر محور, حداقل سه دوره در حداقل دو محور, یک یا دو دوره در یکی از سه محور,-"</formula1>
    </dataValidation>
    <dataValidation type="list" allowBlank="1" showInputMessage="1" showErrorMessage="1" error="لطفا تنها یکی از دو وضعیت ارائه یا عدم ارائه مستندات را از لیست انتخاب نمایید" sqref="G6:G7 G9:G12 G14:G17 G19:G25 G27:G28 G30:G31 G33:G34 G36:G37 G39:G42">
      <formula1>"عدم ارائه مستندات, مستندات ارائه شده است"</formula1>
    </dataValidation>
  </dataValidations>
  <printOptions horizontalCentered="1" verticalCentered="1"/>
  <pageMargins left="0.2" right="0.2" top="0.4" bottom="0.4"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dc:creator>
  <cp:lastModifiedBy>محبوبه روشنی</cp:lastModifiedBy>
  <cp:lastPrinted>2024-02-17T04:41:05Z</cp:lastPrinted>
  <dcterms:created xsi:type="dcterms:W3CDTF">2024-02-12T04:52:00Z</dcterms:created>
  <dcterms:modified xsi:type="dcterms:W3CDTF">2025-03-25T08:39:09Z</dcterms:modified>
</cp:coreProperties>
</file>